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ti.Perli\Downloads\2026 SUE\FINAL\FINAL ADJUSTED\"/>
    </mc:Choice>
  </mc:AlternateContent>
  <xr:revisionPtr revIDLastSave="0" documentId="8_{DB747CDF-FAF8-4DC6-BAAF-730511BF6489}" xr6:coauthVersionLast="47" xr6:coauthVersionMax="47" xr10:uidLastSave="{00000000-0000-0000-0000-000000000000}"/>
  <bookViews>
    <workbookView xWindow="30420" yWindow="10530" windowWidth="33990" windowHeight="18735" xr2:uid="{65BDF80D-59FC-4C65-BE43-736C2668AEB5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0" i="1" l="1"/>
  <c r="G20" i="1" l="1"/>
  <c r="L19" i="1"/>
  <c r="R19" i="1" s="1"/>
  <c r="L18" i="1"/>
  <c r="R18" i="1" s="1"/>
  <c r="L17" i="1"/>
  <c r="R17" i="1" s="1"/>
  <c r="L16" i="1"/>
  <c r="R16" i="1" s="1"/>
  <c r="L15" i="1"/>
  <c r="R15" i="1" s="1"/>
  <c r="L14" i="1"/>
  <c r="R14" i="1" s="1"/>
  <c r="L13" i="1"/>
  <c r="R13" i="1" s="1"/>
  <c r="L12" i="1"/>
  <c r="R12" i="1" s="1"/>
  <c r="L11" i="1"/>
  <c r="R11" i="1" s="1"/>
  <c r="H21" i="1"/>
  <c r="H3" i="1" s="1"/>
  <c r="C21" i="1"/>
  <c r="K20" i="1"/>
  <c r="K19" i="1"/>
  <c r="E19" i="1"/>
  <c r="K18" i="1"/>
  <c r="E18" i="1"/>
  <c r="K17" i="1"/>
  <c r="E17" i="1"/>
  <c r="K16" i="1"/>
  <c r="E16" i="1"/>
  <c r="K15" i="1"/>
  <c r="E15" i="1"/>
  <c r="K14" i="1"/>
  <c r="E14" i="1"/>
  <c r="K13" i="1"/>
  <c r="E13" i="1"/>
  <c r="K12" i="1"/>
  <c r="E12" i="1"/>
  <c r="K11" i="1"/>
  <c r="E11" i="1"/>
  <c r="F20" i="1" l="1"/>
  <c r="F12" i="1"/>
  <c r="F19" i="1"/>
  <c r="F11" i="1"/>
  <c r="F14" i="1"/>
  <c r="F18" i="1"/>
  <c r="F17" i="1"/>
  <c r="F16" i="1"/>
  <c r="F15" i="1"/>
  <c r="F13" i="1"/>
  <c r="K21" i="1"/>
  <c r="F21" i="1" l="1"/>
  <c r="H4" i="1"/>
  <c r="G11" i="1"/>
  <c r="I11" i="1"/>
  <c r="J11" i="1"/>
  <c r="M11" i="1"/>
  <c r="N11" i="1"/>
  <c r="O11" i="1"/>
  <c r="P11" i="1"/>
  <c r="S11" i="1"/>
  <c r="T11" i="1"/>
  <c r="U11" i="1"/>
  <c r="G12" i="1"/>
  <c r="I12" i="1"/>
  <c r="J12" i="1"/>
  <c r="M12" i="1"/>
  <c r="N12" i="1"/>
  <c r="O12" i="1"/>
  <c r="P12" i="1"/>
  <c r="S12" i="1"/>
  <c r="T12" i="1"/>
  <c r="U12" i="1"/>
  <c r="G13" i="1"/>
  <c r="I13" i="1"/>
  <c r="J13" i="1"/>
  <c r="M13" i="1"/>
  <c r="N13" i="1"/>
  <c r="O13" i="1"/>
  <c r="P13" i="1"/>
  <c r="S13" i="1"/>
  <c r="T13" i="1"/>
  <c r="U13" i="1"/>
  <c r="G14" i="1"/>
  <c r="I14" i="1"/>
  <c r="J14" i="1"/>
  <c r="M14" i="1"/>
  <c r="N14" i="1"/>
  <c r="O14" i="1"/>
  <c r="P14" i="1"/>
  <c r="S14" i="1"/>
  <c r="T14" i="1"/>
  <c r="U14" i="1"/>
  <c r="G15" i="1"/>
  <c r="I15" i="1"/>
  <c r="J15" i="1"/>
  <c r="M15" i="1"/>
  <c r="N15" i="1"/>
  <c r="O15" i="1"/>
  <c r="P15" i="1"/>
  <c r="S15" i="1"/>
  <c r="T15" i="1"/>
  <c r="U15" i="1"/>
  <c r="G16" i="1"/>
  <c r="I16" i="1"/>
  <c r="J16" i="1"/>
  <c r="M16" i="1"/>
  <c r="N16" i="1"/>
  <c r="O16" i="1"/>
  <c r="P16" i="1"/>
  <c r="S16" i="1"/>
  <c r="T16" i="1"/>
  <c r="U16" i="1"/>
  <c r="G17" i="1"/>
  <c r="I17" i="1"/>
  <c r="J17" i="1"/>
  <c r="M17" i="1"/>
  <c r="N17" i="1"/>
  <c r="O17" i="1"/>
  <c r="P17" i="1"/>
  <c r="S17" i="1"/>
  <c r="T17" i="1"/>
  <c r="U17" i="1"/>
  <c r="G18" i="1"/>
  <c r="I18" i="1"/>
  <c r="J18" i="1"/>
  <c r="M18" i="1"/>
  <c r="N18" i="1"/>
  <c r="O18" i="1"/>
  <c r="P18" i="1"/>
  <c r="S18" i="1"/>
  <c r="T18" i="1"/>
  <c r="U18" i="1"/>
  <c r="G19" i="1"/>
  <c r="I19" i="1"/>
  <c r="J19" i="1"/>
  <c r="M19" i="1"/>
  <c r="N19" i="1"/>
  <c r="O19" i="1"/>
  <c r="P19" i="1"/>
  <c r="S19" i="1"/>
  <c r="T19" i="1"/>
  <c r="U19" i="1"/>
  <c r="D20" i="1"/>
  <c r="E20" i="1"/>
  <c r="I20" i="1"/>
  <c r="J20" i="1"/>
  <c r="L20" i="1"/>
  <c r="M20" i="1"/>
  <c r="N20" i="1"/>
  <c r="P20" i="1"/>
  <c r="R20" i="1"/>
  <c r="S20" i="1"/>
  <c r="D21" i="1"/>
  <c r="E21" i="1"/>
  <c r="G21" i="1"/>
  <c r="I21" i="1"/>
  <c r="J21" i="1"/>
  <c r="L21" i="1"/>
  <c r="M21" i="1"/>
  <c r="N21" i="1"/>
  <c r="O21" i="1"/>
  <c r="P21" i="1"/>
  <c r="S21" i="1"/>
  <c r="T21" i="1"/>
  <c r="U21" i="1"/>
</calcChain>
</file>

<file path=xl/sharedStrings.xml><?xml version="1.0" encoding="utf-8"?>
<sst xmlns="http://schemas.openxmlformats.org/spreadsheetml/2006/main" count="47" uniqueCount="39">
  <si>
    <t>Seed Round Closing Date</t>
  </si>
  <si>
    <t>Seed Investment*</t>
  </si>
  <si>
    <t>Seed Price</t>
  </si>
  <si>
    <t>Pre-Seed</t>
  </si>
  <si>
    <t>Seed Round</t>
  </si>
  <si>
    <t>Post-Seed</t>
  </si>
  <si>
    <t>Shareholder</t>
  </si>
  <si>
    <t>Common Shares</t>
  </si>
  <si>
    <t>Common Options</t>
  </si>
  <si>
    <t>Total Common Shares</t>
  </si>
  <si>
    <t>% of issued Shares</t>
  </si>
  <si>
    <t>% fully diluted Shares</t>
  </si>
  <si>
    <t>Cash Investment</t>
  </si>
  <si>
    <t>Seed Round Shares</t>
  </si>
  <si>
    <t>% of Seed Round Shares</t>
  </si>
  <si>
    <t>Total Shares</t>
  </si>
  <si>
    <t>% of fully diluted Shares</t>
  </si>
  <si>
    <t>Founder 1</t>
  </si>
  <si>
    <t>Founder 2</t>
  </si>
  <si>
    <t>Founder 3</t>
  </si>
  <si>
    <t>Shareholder 1</t>
  </si>
  <si>
    <t>Shareholder 2</t>
  </si>
  <si>
    <t>Shareholder 3</t>
  </si>
  <si>
    <t>Investor 1</t>
  </si>
  <si>
    <t>Investor 2</t>
  </si>
  <si>
    <t>Investor 3</t>
  </si>
  <si>
    <t>Option Pool**</t>
  </si>
  <si>
    <t>-</t>
  </si>
  <si>
    <t>Total</t>
  </si>
  <si>
    <t>Cells that have a BLUE background are inputs - only enter numbers into these cells.</t>
  </si>
  <si>
    <t>*The amounts (Shares and Investment) are indicative and set out as examples and the table should be amended by the Company according to the actual Seed Round.</t>
  </si>
  <si>
    <t>Intended Option Pool size after Seed Round (%)</t>
  </si>
  <si>
    <t>Current Option Pool size (%)</t>
  </si>
  <si>
    <t>Additional Options</t>
  </si>
  <si>
    <t>The company's Articles of Association may provide that the minimum nominal value is higher, for example 1 €. In the latter case, please consult your legal advisor before using this capitalization table.</t>
  </si>
  <si>
    <t>**Option Pool - unless issued as own shares of the Company, the Option Pool is usually a contractually agreed amount of shareholding (usually ranging from 5-15%) that the shareholders have allocated to be offered to the employees and/or service providers. Until vested and issued, the shares allocated from the Option Pool will not be reflected in official registries and/or lists of shareholders, however, as their conversion has a dilutive effect on the total shareholding, the agreed amount should be included in the capitalization table projections.</t>
  </si>
  <si>
    <t>Option Pool Expansion***</t>
  </si>
  <si>
    <t>***Option Pool Expansion - use only if the parties involved wish to expand the Option Pool to an amount that is more than is indicated in line D20.</t>
  </si>
  <si>
    <t>This captialization table assumes that the minimum nominal value of the company's share is 0.01 €.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</si>
</sst>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€&quot;* #,##0_);_(&quot;€&quot;* \(#,##0\);_(&quot;€&quot;* &quot;-&quot;_);_(@_)"/>
    <numFmt numFmtId="165" formatCode="_(* #,##0.00_);_(* \(#,##0.00\);_(* &quot;-&quot;??_);_(@_)"/>
    <numFmt numFmtId="166" formatCode="_-* #,##0.00\ _€_-;\-* #,##0.00\ _€_-;_-* &quot;-&quot;??\ _€_-;_-@_-"/>
    <numFmt numFmtId="167" formatCode="dd/mm/yyyy;@"/>
    <numFmt numFmtId="168" formatCode="#,##0.00\ [$€-425]"/>
    <numFmt numFmtId="169" formatCode="_(* #,##0_);_(* \(#,##0\);_(* &quot;-&quot;??_);_(@_)"/>
    <numFmt numFmtId="170" formatCode="_-* #,##0\ _€_-;\-* #,##0\ _€_-;_-* &quot;-&quot;??\ _€_-;_-@_-"/>
  </numFmts>
  <fonts count="10" x14ac:knownFonts="1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4"/>
      <name val="Arial"/>
      <family val="2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b/>
      <sz val="9"/>
      <color theme="1"/>
      <name val="Arial"/>
      <family val="2"/>
      <charset val="186"/>
    </font>
    <font>
      <sz val="9"/>
      <color theme="4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165" fontId="4" fillId="2" borderId="13" xfId="1" applyFont="1" applyFill="1" applyBorder="1" applyAlignment="1">
      <alignment horizontal="right"/>
    </xf>
    <xf numFmtId="10" fontId="4" fillId="0" borderId="17" xfId="0" applyNumberFormat="1" applyFont="1" applyBorder="1" applyAlignment="1">
      <alignment horizontal="right"/>
    </xf>
    <xf numFmtId="165" fontId="4" fillId="0" borderId="19" xfId="1" applyFont="1" applyBorder="1" applyAlignment="1">
      <alignment horizontal="right"/>
    </xf>
    <xf numFmtId="10" fontId="4" fillId="0" borderId="17" xfId="3" applyNumberFormat="1" applyFont="1" applyBorder="1" applyAlignment="1">
      <alignment horizontal="right"/>
    </xf>
    <xf numFmtId="10" fontId="4" fillId="0" borderId="20" xfId="0" applyNumberFormat="1" applyFont="1" applyBorder="1" applyAlignment="1">
      <alignment horizontal="right"/>
    </xf>
    <xf numFmtId="168" fontId="3" fillId="0" borderId="20" xfId="0" applyNumberFormat="1" applyFont="1" applyBorder="1"/>
    <xf numFmtId="165" fontId="4" fillId="0" borderId="31" xfId="1" applyFont="1" applyBorder="1" applyAlignment="1">
      <alignment horizontal="right"/>
    </xf>
    <xf numFmtId="164" fontId="2" fillId="3" borderId="24" xfId="2" applyFont="1" applyFill="1" applyBorder="1" applyAlignment="1">
      <alignment horizontal="center"/>
    </xf>
    <xf numFmtId="10" fontId="2" fillId="3" borderId="22" xfId="0" applyNumberFormat="1" applyFont="1" applyFill="1" applyBorder="1" applyAlignment="1">
      <alignment horizontal="right"/>
    </xf>
    <xf numFmtId="10" fontId="2" fillId="4" borderId="22" xfId="3" applyNumberFormat="1" applyFont="1" applyFill="1" applyBorder="1" applyAlignment="1">
      <alignment horizontal="center"/>
    </xf>
    <xf numFmtId="10" fontId="2" fillId="4" borderId="23" xfId="0" applyNumberFormat="1" applyFont="1" applyFill="1" applyBorder="1" applyAlignment="1">
      <alignment horizontal="center"/>
    </xf>
    <xf numFmtId="0" fontId="2" fillId="5" borderId="21" xfId="0" applyFont="1" applyFill="1" applyBorder="1"/>
    <xf numFmtId="10" fontId="2" fillId="5" borderId="23" xfId="0" applyNumberFormat="1" applyFont="1" applyFill="1" applyBorder="1" applyAlignment="1">
      <alignment horizontal="center"/>
    </xf>
    <xf numFmtId="10" fontId="4" fillId="0" borderId="14" xfId="3" applyNumberFormat="1" applyFont="1" applyFill="1" applyBorder="1" applyAlignment="1">
      <alignment horizontal="right"/>
    </xf>
    <xf numFmtId="10" fontId="4" fillId="0" borderId="17" xfId="1" applyNumberFormat="1" applyFont="1" applyBorder="1" applyAlignment="1">
      <alignment horizontal="right"/>
    </xf>
    <xf numFmtId="10" fontId="2" fillId="5" borderId="22" xfId="1" applyNumberFormat="1" applyFont="1" applyFill="1" applyBorder="1" applyAlignment="1">
      <alignment horizontal="right"/>
    </xf>
    <xf numFmtId="10" fontId="4" fillId="2" borderId="34" xfId="3" applyNumberFormat="1" applyFont="1" applyFill="1" applyBorder="1" applyAlignment="1">
      <alignment horizontal="right"/>
    </xf>
    <xf numFmtId="10" fontId="4" fillId="2" borderId="17" xfId="0" applyNumberFormat="1" applyFont="1" applyFill="1" applyBorder="1" applyAlignment="1">
      <alignment horizontal="right"/>
    </xf>
    <xf numFmtId="165" fontId="4" fillId="2" borderId="19" xfId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10" fontId="4" fillId="2" borderId="20" xfId="0" applyNumberFormat="1" applyFont="1" applyFill="1" applyBorder="1" applyAlignment="1">
      <alignment horizontal="right"/>
    </xf>
    <xf numFmtId="0" fontId="4" fillId="6" borderId="15" xfId="0" applyFont="1" applyFill="1" applyBorder="1"/>
    <xf numFmtId="165" fontId="4" fillId="2" borderId="17" xfId="1" applyFont="1" applyFill="1" applyBorder="1" applyAlignment="1">
      <alignment horizontal="right"/>
    </xf>
    <xf numFmtId="165" fontId="7" fillId="0" borderId="31" xfId="1" applyFont="1" applyBorder="1" applyAlignment="1">
      <alignment horizontal="right"/>
    </xf>
    <xf numFmtId="0" fontId="4" fillId="7" borderId="32" xfId="0" applyFont="1" applyFill="1" applyBorder="1"/>
    <xf numFmtId="168" fontId="3" fillId="0" borderId="10" xfId="0" applyNumberFormat="1" applyFont="1" applyBorder="1"/>
    <xf numFmtId="166" fontId="0" fillId="0" borderId="0" xfId="0" applyNumberFormat="1"/>
    <xf numFmtId="165" fontId="4" fillId="2" borderId="13" xfId="1" applyFont="1" applyFill="1" applyBorder="1" applyAlignment="1">
      <alignment horizontal="center"/>
    </xf>
    <xf numFmtId="165" fontId="4" fillId="2" borderId="33" xfId="1" applyFont="1" applyFill="1" applyBorder="1" applyAlignment="1">
      <alignment horizontal="right"/>
    </xf>
    <xf numFmtId="10" fontId="2" fillId="8" borderId="22" xfId="3" applyNumberFormat="1" applyFont="1" applyFill="1" applyBorder="1" applyAlignment="1">
      <alignment horizontal="center"/>
    </xf>
    <xf numFmtId="10" fontId="2" fillId="8" borderId="23" xfId="0" applyNumberFormat="1" applyFont="1" applyFill="1" applyBorder="1" applyAlignment="1">
      <alignment horizontal="center"/>
    </xf>
    <xf numFmtId="166" fontId="4" fillId="0" borderId="19" xfId="0" applyNumberFormat="1" applyFont="1" applyBorder="1" applyAlignment="1">
      <alignment horizontal="right"/>
    </xf>
    <xf numFmtId="165" fontId="2" fillId="8" borderId="21" xfId="1" applyFont="1" applyFill="1" applyBorder="1" applyAlignment="1">
      <alignment horizontal="center"/>
    </xf>
    <xf numFmtId="167" fontId="5" fillId="6" borderId="27" xfId="0" applyNumberFormat="1" applyFont="1" applyFill="1" applyBorder="1"/>
    <xf numFmtId="0" fontId="6" fillId="0" borderId="0" xfId="0" applyFont="1" applyAlignment="1">
      <alignment vertical="center"/>
    </xf>
    <xf numFmtId="165" fontId="5" fillId="6" borderId="13" xfId="1" applyFont="1" applyFill="1" applyBorder="1" applyAlignment="1">
      <alignment horizontal="center"/>
    </xf>
    <xf numFmtId="164" fontId="5" fillId="6" borderId="18" xfId="2" applyFont="1" applyFill="1" applyBorder="1" applyAlignment="1">
      <alignment horizontal="center"/>
    </xf>
    <xf numFmtId="9" fontId="5" fillId="6" borderId="37" xfId="0" applyNumberFormat="1" applyFont="1" applyFill="1" applyBorder="1"/>
    <xf numFmtId="169" fontId="5" fillId="6" borderId="13" xfId="1" applyNumberFormat="1" applyFont="1" applyFill="1" applyBorder="1" applyAlignment="1">
      <alignment horizontal="right"/>
    </xf>
    <xf numFmtId="169" fontId="5" fillId="6" borderId="13" xfId="1" applyNumberFormat="1" applyFont="1" applyFill="1" applyBorder="1" applyAlignment="1">
      <alignment horizontal="center"/>
    </xf>
    <xf numFmtId="169" fontId="4" fillId="2" borderId="33" xfId="1" applyNumberFormat="1" applyFont="1" applyFill="1" applyBorder="1" applyAlignment="1">
      <alignment horizontal="right"/>
    </xf>
    <xf numFmtId="169" fontId="4" fillId="2" borderId="17" xfId="1" applyNumberFormat="1" applyFont="1" applyFill="1" applyBorder="1" applyAlignment="1">
      <alignment horizontal="right"/>
    </xf>
    <xf numFmtId="169" fontId="4" fillId="2" borderId="7" xfId="1" applyNumberFormat="1" applyFont="1" applyFill="1" applyBorder="1" applyAlignment="1">
      <alignment horizontal="right"/>
    </xf>
    <xf numFmtId="169" fontId="2" fillId="5" borderId="22" xfId="1" applyNumberFormat="1" applyFont="1" applyFill="1" applyBorder="1" applyAlignment="1">
      <alignment horizontal="right"/>
    </xf>
    <xf numFmtId="169" fontId="4" fillId="2" borderId="13" xfId="1" applyNumberFormat="1" applyFont="1" applyFill="1" applyBorder="1" applyAlignment="1">
      <alignment horizontal="right"/>
    </xf>
    <xf numFmtId="169" fontId="2" fillId="3" borderId="24" xfId="1" applyNumberFormat="1" applyFont="1" applyFill="1" applyBorder="1" applyAlignment="1">
      <alignment horizontal="right"/>
    </xf>
    <xf numFmtId="169" fontId="4" fillId="0" borderId="19" xfId="1" applyNumberFormat="1" applyFont="1" applyBorder="1" applyAlignment="1">
      <alignment horizontal="right"/>
    </xf>
    <xf numFmtId="169" fontId="2" fillId="4" borderId="21" xfId="1" applyNumberFormat="1" applyFont="1" applyFill="1" applyBorder="1" applyAlignment="1">
      <alignment horizontal="center"/>
    </xf>
    <xf numFmtId="169" fontId="7" fillId="0" borderId="31" xfId="1" applyNumberFormat="1" applyFont="1" applyBorder="1" applyAlignment="1">
      <alignment horizontal="right"/>
    </xf>
    <xf numFmtId="169" fontId="2" fillId="4" borderId="24" xfId="1" applyNumberFormat="1" applyFont="1" applyFill="1" applyBorder="1" applyAlignment="1">
      <alignment horizontal="center"/>
    </xf>
    <xf numFmtId="169" fontId="4" fillId="0" borderId="17" xfId="0" applyNumberFormat="1" applyFont="1" applyBorder="1" applyAlignment="1">
      <alignment horizontal="right"/>
    </xf>
    <xf numFmtId="169" fontId="2" fillId="4" borderId="22" xfId="1" applyNumberFormat="1" applyFont="1" applyFill="1" applyBorder="1" applyAlignment="1">
      <alignment horizontal="center"/>
    </xf>
    <xf numFmtId="170" fontId="4" fillId="0" borderId="17" xfId="0" applyNumberFormat="1" applyFont="1" applyBorder="1" applyAlignment="1">
      <alignment horizontal="right"/>
    </xf>
    <xf numFmtId="170" fontId="7" fillId="0" borderId="17" xfId="0" applyNumberFormat="1" applyFont="1" applyBorder="1" applyAlignment="1">
      <alignment horizontal="right"/>
    </xf>
    <xf numFmtId="170" fontId="2" fillId="4" borderId="22" xfId="1" applyNumberFormat="1" applyFont="1" applyFill="1" applyBorder="1" applyAlignment="1">
      <alignment horizontal="center"/>
    </xf>
    <xf numFmtId="170" fontId="4" fillId="0" borderId="19" xfId="0" applyNumberFormat="1" applyFont="1" applyBorder="1" applyAlignment="1">
      <alignment horizontal="right"/>
    </xf>
    <xf numFmtId="170" fontId="2" fillId="8" borderId="22" xfId="1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4" borderId="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10" fontId="3" fillId="5" borderId="8" xfId="0" applyNumberFormat="1" applyFont="1" applyFill="1" applyBorder="1" applyAlignment="1">
      <alignment horizontal="center" vertical="center" wrapText="1"/>
    </xf>
    <xf numFmtId="10" fontId="3" fillId="5" borderId="14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4" borderId="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9" fontId="9" fillId="6" borderId="40" xfId="0" applyNumberFormat="1" applyFont="1" applyFill="1" applyBorder="1" applyAlignment="1">
      <alignment horizontal="center"/>
    </xf>
    <xf numFmtId="0" fontId="9" fillId="6" borderId="41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3" fillId="5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6" borderId="0" xfId="0" applyFont="1" applyFill="1" applyAlignment="1">
      <alignment horizontal="left" vertical="center"/>
    </xf>
    <xf numFmtId="0" fontId="0" fillId="0" borderId="0" xfId="0"/>
    <xf numFmtId="0" fontId="3" fillId="8" borderId="9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</cellXfs>
  <cellStyles count="4">
    <cellStyle name="Comma" xfId="1" builtinId="3"/>
    <cellStyle name="Currency [0]" xfId="2" builtinId="7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0F66-9181-413E-954C-B56C67802012}">
  <dimension ref="B1:U33"/>
  <sheetViews>
    <sheetView tabSelected="1" zoomScale="89" zoomScaleNormal="89" workbookViewId="0">
      <selection activeCell="H3" sqref="H3"/>
    </sheetView>
  </sheetViews>
  <sheetFormatPr defaultRowHeight="14.25" x14ac:dyDescent="0.2"/>
  <cols>
    <col min="2" max="2" width="24.625" customWidth="1"/>
    <col min="3" max="3" width="9.25" bestFit="1" customWidth="1"/>
    <col min="5" max="6" width="11.875" customWidth="1"/>
    <col min="8" max="8" width="15.375" customWidth="1"/>
    <col min="9" max="9" width="12.125" customWidth="1"/>
    <col min="10" max="10" width="11.625" customWidth="1"/>
    <col min="14" max="14" width="9.875" customWidth="1"/>
    <col min="16" max="16" width="11.875" customWidth="1"/>
    <col min="17" max="17" width="4.375" customWidth="1"/>
    <col min="18" max="18" width="10.875" customWidth="1"/>
    <col min="19" max="19" width="10.125" customWidth="1"/>
    <col min="21" max="21" width="10.875" customWidth="1"/>
  </cols>
  <sheetData>
    <row r="1" spans="2:21" ht="15" thickBot="1" x14ac:dyDescent="0.25"/>
    <row r="2" spans="2:21" x14ac:dyDescent="0.2">
      <c r="B2" s="67" t="s">
        <v>0</v>
      </c>
      <c r="C2" s="68"/>
      <c r="D2" s="68"/>
      <c r="E2" s="68"/>
      <c r="F2" s="68"/>
      <c r="G2" s="68"/>
      <c r="H2" s="34">
        <v>46387</v>
      </c>
    </row>
    <row r="3" spans="2:21" ht="15" thickBot="1" x14ac:dyDescent="0.25">
      <c r="B3" s="71" t="s">
        <v>1</v>
      </c>
      <c r="C3" s="72"/>
      <c r="D3" s="72"/>
      <c r="E3" s="72"/>
      <c r="F3" s="72"/>
      <c r="G3" s="72"/>
      <c r="H3" s="6">
        <f>H21</f>
        <v>215000</v>
      </c>
    </row>
    <row r="4" spans="2:21" ht="15" thickBot="1" x14ac:dyDescent="0.25">
      <c r="B4" s="71" t="s">
        <v>2</v>
      </c>
      <c r="C4" s="72"/>
      <c r="D4" s="72"/>
      <c r="E4" s="72"/>
      <c r="F4" s="72"/>
      <c r="G4" s="72"/>
      <c r="H4" s="26">
        <f ca="1">ROUND(H3/E21,2)</f>
        <v>0.55000000000000004</v>
      </c>
      <c r="R4" s="95" t="s">
        <v>31</v>
      </c>
      <c r="S4" s="96"/>
      <c r="T4" s="96"/>
      <c r="U4" s="97"/>
    </row>
    <row r="5" spans="2:21" ht="15" thickBot="1" x14ac:dyDescent="0.25">
      <c r="B5" s="90" t="s">
        <v>32</v>
      </c>
      <c r="C5" s="91"/>
      <c r="D5" s="91"/>
      <c r="E5" s="91"/>
      <c r="F5" s="91"/>
      <c r="G5" s="92"/>
      <c r="H5" s="38">
        <v>0.1</v>
      </c>
      <c r="S5" s="98">
        <v>0.1</v>
      </c>
      <c r="T5" s="99"/>
    </row>
    <row r="7" spans="2:21" ht="15" thickBot="1" x14ac:dyDescent="0.25"/>
    <row r="8" spans="2:21" x14ac:dyDescent="0.2">
      <c r="B8" s="73" t="s">
        <v>3</v>
      </c>
      <c r="C8" s="74"/>
      <c r="D8" s="74"/>
      <c r="E8" s="74"/>
      <c r="F8" s="74"/>
      <c r="G8" s="75"/>
      <c r="H8" s="76" t="s">
        <v>4</v>
      </c>
      <c r="I8" s="76"/>
      <c r="J8" s="76"/>
      <c r="K8" s="77" t="s">
        <v>5</v>
      </c>
      <c r="L8" s="78"/>
      <c r="M8" s="78"/>
      <c r="N8" s="78"/>
      <c r="O8" s="78"/>
      <c r="P8" s="79"/>
      <c r="R8" s="60" t="s">
        <v>36</v>
      </c>
      <c r="S8" s="61"/>
      <c r="T8" s="61"/>
      <c r="U8" s="62"/>
    </row>
    <row r="9" spans="2:21" ht="14.25" customHeight="1" x14ac:dyDescent="0.2">
      <c r="B9" s="80" t="s">
        <v>6</v>
      </c>
      <c r="C9" s="82" t="s">
        <v>7</v>
      </c>
      <c r="D9" s="101" t="s">
        <v>8</v>
      </c>
      <c r="E9" s="84" t="s">
        <v>9</v>
      </c>
      <c r="F9" s="84" t="s">
        <v>10</v>
      </c>
      <c r="G9" s="86" t="s">
        <v>11</v>
      </c>
      <c r="H9" s="88" t="s">
        <v>12</v>
      </c>
      <c r="I9" s="88" t="s">
        <v>13</v>
      </c>
      <c r="J9" s="88" t="s">
        <v>14</v>
      </c>
      <c r="K9" s="93" t="s">
        <v>7</v>
      </c>
      <c r="L9" s="69" t="s">
        <v>8</v>
      </c>
      <c r="M9" s="69" t="s">
        <v>13</v>
      </c>
      <c r="N9" s="69" t="s">
        <v>15</v>
      </c>
      <c r="O9" s="69" t="s">
        <v>10</v>
      </c>
      <c r="P9" s="65" t="s">
        <v>16</v>
      </c>
      <c r="R9" s="107" t="s">
        <v>33</v>
      </c>
      <c r="S9" s="63" t="s">
        <v>15</v>
      </c>
      <c r="T9" s="63" t="s">
        <v>10</v>
      </c>
      <c r="U9" s="58" t="s">
        <v>16</v>
      </c>
    </row>
    <row r="10" spans="2:21" ht="24" customHeight="1" x14ac:dyDescent="0.2">
      <c r="B10" s="81"/>
      <c r="C10" s="83"/>
      <c r="D10" s="102"/>
      <c r="E10" s="85"/>
      <c r="F10" s="85"/>
      <c r="G10" s="87"/>
      <c r="H10" s="89"/>
      <c r="I10" s="89"/>
      <c r="J10" s="89"/>
      <c r="K10" s="94"/>
      <c r="L10" s="70"/>
      <c r="M10" s="70"/>
      <c r="N10" s="70"/>
      <c r="O10" s="70"/>
      <c r="P10" s="66"/>
      <c r="R10" s="108"/>
      <c r="S10" s="64"/>
      <c r="T10" s="64"/>
      <c r="U10" s="59"/>
    </row>
    <row r="11" spans="2:21" x14ac:dyDescent="0.2">
      <c r="B11" s="22" t="s">
        <v>17</v>
      </c>
      <c r="C11" s="39">
        <v>110000</v>
      </c>
      <c r="D11" s="1">
        <v>0</v>
      </c>
      <c r="E11" s="42">
        <f t="shared" ref="E11:E19" si="0">C11+D11</f>
        <v>110000</v>
      </c>
      <c r="F11" s="15">
        <f t="shared" ref="F11:F20" si="1">C11/$C$21</f>
        <v>0.31428571428571428</v>
      </c>
      <c r="G11" s="14">
        <f t="shared" ref="G11:G19" ca="1" si="2">E11/$E$21</f>
        <v>0.28285706204083944</v>
      </c>
      <c r="H11" s="37">
        <v>0</v>
      </c>
      <c r="I11" s="1">
        <f t="shared" ref="I11:I20" ca="1" si="3">ROUND(H11/$H$4,0)</f>
        <v>0</v>
      </c>
      <c r="J11" s="2">
        <f t="shared" ref="J11:J20" ca="1" si="4">I11/$I$21</f>
        <v>0</v>
      </c>
      <c r="K11" s="47">
        <f t="shared" ref="K11:K20" si="5">C11</f>
        <v>110000</v>
      </c>
      <c r="L11" s="7">
        <f t="shared" ref="L11:L19" si="6">D11</f>
        <v>0</v>
      </c>
      <c r="M11" s="1">
        <f t="shared" ref="M11:M20" ca="1" si="7">I11</f>
        <v>0</v>
      </c>
      <c r="N11" s="53">
        <f t="shared" ref="N11:N19" ca="1" si="8">K11+L11+M11</f>
        <v>110000</v>
      </c>
      <c r="O11" s="4">
        <f t="shared" ref="O11:O19" ca="1" si="9">N11/($N$21-$N$20)</f>
        <v>0.14846627588543262</v>
      </c>
      <c r="P11" s="5">
        <f t="shared" ref="P11:P20" ca="1" si="10">N11/$N$21</f>
        <v>0.13361968436601104</v>
      </c>
      <c r="R11" s="32">
        <f t="shared" ref="R11:R19" si="11">L11</f>
        <v>0</v>
      </c>
      <c r="S11" s="56">
        <f t="shared" ref="S11:S19" ca="1" si="12">N11</f>
        <v>110000</v>
      </c>
      <c r="T11" s="4">
        <f t="shared" ref="T11:T19" ca="1" si="13">S11/($S$21-$S$20)</f>
        <v>0.14846627588543262</v>
      </c>
      <c r="U11" s="5">
        <f t="shared" ref="U11:U19" ca="1" si="14">S11/$S$21</f>
        <v>0.13361968436601104</v>
      </c>
    </row>
    <row r="12" spans="2:21" x14ac:dyDescent="0.2">
      <c r="B12" s="22" t="s">
        <v>18</v>
      </c>
      <c r="C12" s="39">
        <v>75000</v>
      </c>
      <c r="D12" s="1">
        <v>0</v>
      </c>
      <c r="E12" s="42">
        <f t="shared" si="0"/>
        <v>75000</v>
      </c>
      <c r="F12" s="15">
        <f t="shared" si="1"/>
        <v>0.21428571428571427</v>
      </c>
      <c r="G12" s="14">
        <f t="shared" ca="1" si="2"/>
        <v>0.19285708775511778</v>
      </c>
      <c r="H12" s="37">
        <v>0</v>
      </c>
      <c r="I12" s="1">
        <f t="shared" ca="1" si="3"/>
        <v>0</v>
      </c>
      <c r="J12" s="2">
        <f t="shared" ca="1" si="4"/>
        <v>0</v>
      </c>
      <c r="K12" s="47">
        <f t="shared" si="5"/>
        <v>75000</v>
      </c>
      <c r="L12" s="7">
        <f t="shared" si="6"/>
        <v>0</v>
      </c>
      <c r="M12" s="1">
        <f t="shared" ca="1" si="7"/>
        <v>0</v>
      </c>
      <c r="N12" s="53">
        <f t="shared" ca="1" si="8"/>
        <v>75000</v>
      </c>
      <c r="O12" s="4">
        <f t="shared" ca="1" si="9"/>
        <v>0.10122700628552224</v>
      </c>
      <c r="P12" s="5">
        <f t="shared" ca="1" si="10"/>
        <v>9.1104330249552987E-2</v>
      </c>
      <c r="R12" s="32">
        <f t="shared" si="11"/>
        <v>0</v>
      </c>
      <c r="S12" s="56">
        <f t="shared" ca="1" si="12"/>
        <v>75000</v>
      </c>
      <c r="T12" s="4">
        <f t="shared" ca="1" si="13"/>
        <v>0.10122700628552224</v>
      </c>
      <c r="U12" s="5">
        <f t="shared" ca="1" si="14"/>
        <v>9.1104330249552987E-2</v>
      </c>
    </row>
    <row r="13" spans="2:21" x14ac:dyDescent="0.2">
      <c r="B13" s="22" t="s">
        <v>19</v>
      </c>
      <c r="C13" s="39">
        <v>50000</v>
      </c>
      <c r="D13" s="1">
        <v>0</v>
      </c>
      <c r="E13" s="42">
        <f t="shared" si="0"/>
        <v>50000</v>
      </c>
      <c r="F13" s="15">
        <f t="shared" si="1"/>
        <v>0.14285714285714285</v>
      </c>
      <c r="G13" s="14">
        <f t="shared" ca="1" si="2"/>
        <v>0.12857139183674518</v>
      </c>
      <c r="H13" s="37">
        <v>0</v>
      </c>
      <c r="I13" s="1">
        <f t="shared" ca="1" si="3"/>
        <v>0</v>
      </c>
      <c r="J13" s="2">
        <f t="shared" ca="1" si="4"/>
        <v>0</v>
      </c>
      <c r="K13" s="47">
        <f t="shared" si="5"/>
        <v>50000</v>
      </c>
      <c r="L13" s="7">
        <f t="shared" si="6"/>
        <v>0</v>
      </c>
      <c r="M13" s="1">
        <f t="shared" ca="1" si="7"/>
        <v>0</v>
      </c>
      <c r="N13" s="53">
        <f t="shared" ca="1" si="8"/>
        <v>50000</v>
      </c>
      <c r="O13" s="4">
        <f t="shared" ca="1" si="9"/>
        <v>6.7484670857014831E-2</v>
      </c>
      <c r="P13" s="5">
        <f t="shared" ca="1" si="10"/>
        <v>6.0736220166368655E-2</v>
      </c>
      <c r="R13" s="32">
        <f t="shared" si="11"/>
        <v>0</v>
      </c>
      <c r="S13" s="56">
        <f t="shared" ca="1" si="12"/>
        <v>50000</v>
      </c>
      <c r="T13" s="4">
        <f t="shared" ca="1" si="13"/>
        <v>6.7484670857014831E-2</v>
      </c>
      <c r="U13" s="5">
        <f t="shared" ca="1" si="14"/>
        <v>6.0736220166368655E-2</v>
      </c>
    </row>
    <row r="14" spans="2:21" x14ac:dyDescent="0.2">
      <c r="B14" s="22" t="s">
        <v>20</v>
      </c>
      <c r="C14" s="40">
        <v>15000</v>
      </c>
      <c r="D14" s="28">
        <v>0</v>
      </c>
      <c r="E14" s="42">
        <f t="shared" si="0"/>
        <v>15000</v>
      </c>
      <c r="F14" s="15">
        <f t="shared" si="1"/>
        <v>4.2857142857142858E-2</v>
      </c>
      <c r="G14" s="14">
        <f t="shared" ca="1" si="2"/>
        <v>3.8571417551023557E-2</v>
      </c>
      <c r="H14" s="37">
        <v>5000</v>
      </c>
      <c r="I14" s="45">
        <f ca="1">ROUND(H14/$H$4,0)</f>
        <v>9091</v>
      </c>
      <c r="J14" s="2">
        <f t="shared" ca="1" si="4"/>
        <v>2.3256051920012073E-2</v>
      </c>
      <c r="K14" s="47">
        <f t="shared" si="5"/>
        <v>15000</v>
      </c>
      <c r="L14" s="24">
        <f t="shared" si="6"/>
        <v>0</v>
      </c>
      <c r="M14" s="51">
        <f t="shared" ca="1" si="7"/>
        <v>9091</v>
      </c>
      <c r="N14" s="53">
        <f t="shared" ca="1" si="8"/>
        <v>24091</v>
      </c>
      <c r="O14" s="4">
        <f t="shared" ca="1" si="9"/>
        <v>3.2515464112326885E-2</v>
      </c>
      <c r="P14" s="5">
        <f t="shared" ca="1" si="10"/>
        <v>2.9263925600559744E-2</v>
      </c>
      <c r="R14" s="32">
        <f t="shared" si="11"/>
        <v>0</v>
      </c>
      <c r="S14" s="56">
        <f t="shared" ca="1" si="12"/>
        <v>24091</v>
      </c>
      <c r="T14" s="4">
        <f t="shared" ca="1" si="13"/>
        <v>3.2515464112326885E-2</v>
      </c>
      <c r="U14" s="5">
        <f t="shared" ca="1" si="14"/>
        <v>2.9263925600559744E-2</v>
      </c>
    </row>
    <row r="15" spans="2:21" x14ac:dyDescent="0.2">
      <c r="B15" s="22" t="s">
        <v>21</v>
      </c>
      <c r="C15" s="40">
        <v>50000</v>
      </c>
      <c r="D15" s="28">
        <v>0</v>
      </c>
      <c r="E15" s="42">
        <f t="shared" si="0"/>
        <v>50000</v>
      </c>
      <c r="F15" s="15">
        <f t="shared" si="1"/>
        <v>0.14285714285714285</v>
      </c>
      <c r="G15" s="14">
        <f t="shared" ca="1" si="2"/>
        <v>0.12857139183674518</v>
      </c>
      <c r="H15" s="37">
        <v>5000</v>
      </c>
      <c r="I15" s="45">
        <f t="shared" ref="I15:I19" ca="1" si="15">ROUND(H15/$H$4,0)</f>
        <v>9091</v>
      </c>
      <c r="J15" s="2">
        <f t="shared" ca="1" si="4"/>
        <v>2.3256051920012073E-2</v>
      </c>
      <c r="K15" s="47">
        <f t="shared" si="5"/>
        <v>50000</v>
      </c>
      <c r="L15" s="24">
        <f t="shared" si="6"/>
        <v>0</v>
      </c>
      <c r="M15" s="51">
        <f t="shared" ca="1" si="7"/>
        <v>9091</v>
      </c>
      <c r="N15" s="53">
        <f t="shared" ca="1" si="8"/>
        <v>59091</v>
      </c>
      <c r="O15" s="4">
        <f t="shared" ca="1" si="9"/>
        <v>7.9754733712237263E-2</v>
      </c>
      <c r="P15" s="5">
        <f t="shared" ca="1" si="10"/>
        <v>7.1779279717017808E-2</v>
      </c>
      <c r="R15" s="32">
        <f t="shared" si="11"/>
        <v>0</v>
      </c>
      <c r="S15" s="56">
        <f t="shared" ca="1" si="12"/>
        <v>59091</v>
      </c>
      <c r="T15" s="4">
        <f t="shared" ca="1" si="13"/>
        <v>7.9754733712237263E-2</v>
      </c>
      <c r="U15" s="5">
        <f t="shared" ca="1" si="14"/>
        <v>7.1779279717017808E-2</v>
      </c>
    </row>
    <row r="16" spans="2:21" x14ac:dyDescent="0.2">
      <c r="B16" s="22" t="s">
        <v>22</v>
      </c>
      <c r="C16" s="40">
        <v>50000</v>
      </c>
      <c r="D16" s="28">
        <v>0</v>
      </c>
      <c r="E16" s="42">
        <f t="shared" si="0"/>
        <v>50000</v>
      </c>
      <c r="F16" s="15">
        <f t="shared" si="1"/>
        <v>0.14285714285714285</v>
      </c>
      <c r="G16" s="14">
        <f t="shared" ca="1" si="2"/>
        <v>0.12857139183674518</v>
      </c>
      <c r="H16" s="37">
        <v>5000</v>
      </c>
      <c r="I16" s="45">
        <f t="shared" ca="1" si="15"/>
        <v>9091</v>
      </c>
      <c r="J16" s="2">
        <f t="shared" ca="1" si="4"/>
        <v>2.3256051920012073E-2</v>
      </c>
      <c r="K16" s="47">
        <f t="shared" si="5"/>
        <v>50000</v>
      </c>
      <c r="L16" s="24">
        <f t="shared" si="6"/>
        <v>0</v>
      </c>
      <c r="M16" s="51">
        <f t="shared" ca="1" si="7"/>
        <v>9091</v>
      </c>
      <c r="N16" s="53">
        <f t="shared" ca="1" si="8"/>
        <v>59091</v>
      </c>
      <c r="O16" s="4">
        <f t="shared" ca="1" si="9"/>
        <v>7.9754733712237263E-2</v>
      </c>
      <c r="P16" s="5">
        <f t="shared" ca="1" si="10"/>
        <v>7.1779279717017808E-2</v>
      </c>
      <c r="R16" s="32">
        <f t="shared" si="11"/>
        <v>0</v>
      </c>
      <c r="S16" s="56">
        <f t="shared" ca="1" si="12"/>
        <v>59091</v>
      </c>
      <c r="T16" s="4">
        <f t="shared" ca="1" si="13"/>
        <v>7.9754733712237263E-2</v>
      </c>
      <c r="U16" s="5">
        <f t="shared" ca="1" si="14"/>
        <v>7.1779279717017808E-2</v>
      </c>
    </row>
    <row r="17" spans="2:21" x14ac:dyDescent="0.2">
      <c r="B17" s="22" t="s">
        <v>23</v>
      </c>
      <c r="C17" s="36">
        <v>0</v>
      </c>
      <c r="D17" s="28">
        <v>0</v>
      </c>
      <c r="E17" s="23">
        <f t="shared" si="0"/>
        <v>0</v>
      </c>
      <c r="F17" s="15">
        <f t="shared" si="1"/>
        <v>0</v>
      </c>
      <c r="G17" s="14">
        <f t="shared" ca="1" si="2"/>
        <v>0</v>
      </c>
      <c r="H17" s="37">
        <v>100000</v>
      </c>
      <c r="I17" s="45">
        <f t="shared" ca="1" si="15"/>
        <v>181818</v>
      </c>
      <c r="J17" s="2">
        <f t="shared" ca="1" si="4"/>
        <v>0.46511592211998187</v>
      </c>
      <c r="K17" s="3">
        <f t="shared" si="5"/>
        <v>0</v>
      </c>
      <c r="L17" s="24">
        <f t="shared" si="6"/>
        <v>0</v>
      </c>
      <c r="M17" s="51">
        <f t="shared" ca="1" si="7"/>
        <v>181818</v>
      </c>
      <c r="N17" s="53">
        <f t="shared" ca="1" si="8"/>
        <v>181818</v>
      </c>
      <c r="O17" s="4">
        <f t="shared" ca="1" si="9"/>
        <v>0.24539855771761446</v>
      </c>
      <c r="P17" s="5">
        <f t="shared" ca="1" si="10"/>
        <v>0.22085876156417633</v>
      </c>
      <c r="R17" s="32">
        <f t="shared" si="11"/>
        <v>0</v>
      </c>
      <c r="S17" s="56">
        <f t="shared" ca="1" si="12"/>
        <v>181818</v>
      </c>
      <c r="T17" s="4">
        <f t="shared" ca="1" si="13"/>
        <v>0.24539855771761446</v>
      </c>
      <c r="U17" s="5">
        <f t="shared" ca="1" si="14"/>
        <v>0.22085876156417633</v>
      </c>
    </row>
    <row r="18" spans="2:21" x14ac:dyDescent="0.2">
      <c r="B18" s="22" t="s">
        <v>24</v>
      </c>
      <c r="C18" s="36">
        <v>0</v>
      </c>
      <c r="D18" s="28">
        <v>0</v>
      </c>
      <c r="E18" s="23">
        <f t="shared" si="0"/>
        <v>0</v>
      </c>
      <c r="F18" s="15">
        <f t="shared" si="1"/>
        <v>0</v>
      </c>
      <c r="G18" s="14">
        <f t="shared" ca="1" si="2"/>
        <v>0</v>
      </c>
      <c r="H18" s="37">
        <v>50000</v>
      </c>
      <c r="I18" s="45">
        <f t="shared" ca="1" si="15"/>
        <v>90909</v>
      </c>
      <c r="J18" s="2">
        <f t="shared" ca="1" si="4"/>
        <v>0.23255796105999094</v>
      </c>
      <c r="K18" s="3">
        <f t="shared" si="5"/>
        <v>0</v>
      </c>
      <c r="L18" s="24">
        <f t="shared" si="6"/>
        <v>0</v>
      </c>
      <c r="M18" s="51">
        <f t="shared" ca="1" si="7"/>
        <v>90909</v>
      </c>
      <c r="N18" s="53">
        <f t="shared" ca="1" si="8"/>
        <v>90909</v>
      </c>
      <c r="O18" s="4">
        <f t="shared" ca="1" si="9"/>
        <v>0.12269927885880723</v>
      </c>
      <c r="P18" s="5">
        <f t="shared" ca="1" si="10"/>
        <v>0.11042938078208817</v>
      </c>
      <c r="R18" s="32">
        <f t="shared" si="11"/>
        <v>0</v>
      </c>
      <c r="S18" s="56">
        <f t="shared" ca="1" si="12"/>
        <v>90909</v>
      </c>
      <c r="T18" s="4">
        <f t="shared" ca="1" si="13"/>
        <v>0.12269927885880723</v>
      </c>
      <c r="U18" s="5">
        <f t="shared" ca="1" si="14"/>
        <v>0.11042938078208817</v>
      </c>
    </row>
    <row r="19" spans="2:21" x14ac:dyDescent="0.2">
      <c r="B19" s="22" t="s">
        <v>25</v>
      </c>
      <c r="C19" s="36">
        <v>0</v>
      </c>
      <c r="D19" s="28">
        <v>0</v>
      </c>
      <c r="E19" s="23">
        <f t="shared" si="0"/>
        <v>0</v>
      </c>
      <c r="F19" s="15">
        <f t="shared" si="1"/>
        <v>0</v>
      </c>
      <c r="G19" s="14">
        <f t="shared" ca="1" si="2"/>
        <v>0</v>
      </c>
      <c r="H19" s="37">
        <v>50000</v>
      </c>
      <c r="I19" s="45">
        <f t="shared" ca="1" si="15"/>
        <v>90909</v>
      </c>
      <c r="J19" s="2">
        <f t="shared" ca="1" si="4"/>
        <v>0.23255796105999094</v>
      </c>
      <c r="K19" s="3">
        <f t="shared" si="5"/>
        <v>0</v>
      </c>
      <c r="L19" s="24">
        <f t="shared" si="6"/>
        <v>0</v>
      </c>
      <c r="M19" s="51">
        <f t="shared" ca="1" si="7"/>
        <v>90909</v>
      </c>
      <c r="N19" s="53">
        <f t="shared" ca="1" si="8"/>
        <v>90909</v>
      </c>
      <c r="O19" s="4">
        <f t="shared" ca="1" si="9"/>
        <v>0.12269927885880723</v>
      </c>
      <c r="P19" s="5">
        <f t="shared" ca="1" si="10"/>
        <v>0.11042938078208817</v>
      </c>
      <c r="R19" s="32">
        <f t="shared" si="11"/>
        <v>0</v>
      </c>
      <c r="S19" s="56">
        <f t="shared" ca="1" si="12"/>
        <v>90909</v>
      </c>
      <c r="T19" s="4">
        <f t="shared" ca="1" si="13"/>
        <v>0.12269927885880723</v>
      </c>
      <c r="U19" s="5">
        <f t="shared" ca="1" si="14"/>
        <v>0.11042938078208817</v>
      </c>
    </row>
    <row r="20" spans="2:21" ht="15" thickBot="1" x14ac:dyDescent="0.25">
      <c r="B20" s="25" t="s">
        <v>26</v>
      </c>
      <c r="C20" s="29">
        <v>0</v>
      </c>
      <c r="D20" s="41">
        <f ca="1">ROUND(E21*G20,0)</f>
        <v>38889</v>
      </c>
      <c r="E20" s="43">
        <f ca="1">ROUND(E21*G20,0)</f>
        <v>38889</v>
      </c>
      <c r="F20" s="15">
        <f t="shared" si="1"/>
        <v>0</v>
      </c>
      <c r="G20" s="17">
        <f>H5</f>
        <v>0.1</v>
      </c>
      <c r="H20" s="37">
        <v>0</v>
      </c>
      <c r="I20" s="1">
        <f t="shared" ca="1" si="3"/>
        <v>0</v>
      </c>
      <c r="J20" s="18">
        <f t="shared" ca="1" si="4"/>
        <v>0</v>
      </c>
      <c r="K20" s="19">
        <f t="shared" si="5"/>
        <v>0</v>
      </c>
      <c r="L20" s="49">
        <f ca="1">S20</f>
        <v>82323</v>
      </c>
      <c r="M20" s="1">
        <f t="shared" ca="1" si="7"/>
        <v>0</v>
      </c>
      <c r="N20" s="54">
        <f ca="1">L20</f>
        <v>82323</v>
      </c>
      <c r="O20" s="20" t="s">
        <v>27</v>
      </c>
      <c r="P20" s="21">
        <f t="shared" ca="1" si="10"/>
        <v>9.9999757055119334E-2</v>
      </c>
      <c r="R20" s="56">
        <f ca="1">S20-D20</f>
        <v>43434</v>
      </c>
      <c r="S20" s="56">
        <f ca="1">ROUND(S21*U20,0)</f>
        <v>82323</v>
      </c>
      <c r="T20" s="20" t="s">
        <v>27</v>
      </c>
      <c r="U20" s="21">
        <f>S5</f>
        <v>0.1</v>
      </c>
    </row>
    <row r="21" spans="2:21" ht="15" thickBot="1" x14ac:dyDescent="0.25">
      <c r="B21" s="12" t="s">
        <v>28</v>
      </c>
      <c r="C21" s="44">
        <f t="shared" ref="C21:P21" si="16">SUM(C11:C20)</f>
        <v>350000</v>
      </c>
      <c r="D21" s="44">
        <f t="shared" ca="1" si="16"/>
        <v>38889</v>
      </c>
      <c r="E21" s="44">
        <f t="shared" ca="1" si="16"/>
        <v>388889</v>
      </c>
      <c r="F21" s="16">
        <f t="shared" si="16"/>
        <v>1</v>
      </c>
      <c r="G21" s="13">
        <f t="shared" ca="1" si="16"/>
        <v>0.99999974285721627</v>
      </c>
      <c r="H21" s="8">
        <f t="shared" si="16"/>
        <v>215000</v>
      </c>
      <c r="I21" s="46">
        <f t="shared" ca="1" si="16"/>
        <v>390909</v>
      </c>
      <c r="J21" s="9">
        <f t="shared" ca="1" si="16"/>
        <v>1</v>
      </c>
      <c r="K21" s="48">
        <f t="shared" si="16"/>
        <v>350000</v>
      </c>
      <c r="L21" s="50">
        <f t="shared" ca="1" si="16"/>
        <v>82323</v>
      </c>
      <c r="M21" s="52">
        <f t="shared" ca="1" si="16"/>
        <v>390909</v>
      </c>
      <c r="N21" s="55">
        <f t="shared" ca="1" si="16"/>
        <v>823232</v>
      </c>
      <c r="O21" s="10">
        <f t="shared" ca="1" si="16"/>
        <v>1</v>
      </c>
      <c r="P21" s="11">
        <f t="shared" ca="1" si="16"/>
        <v>1.0000000000000002</v>
      </c>
      <c r="R21" s="33"/>
      <c r="S21" s="57">
        <f ca="1">SUM(S11:S20)</f>
        <v>823232</v>
      </c>
      <c r="T21" s="30">
        <f ca="1">SUM(T11:T20)</f>
        <v>1</v>
      </c>
      <c r="U21" s="31">
        <f ca="1">SUM(U11:U20)</f>
        <v>1.0000002429448809</v>
      </c>
    </row>
    <row r="23" spans="2:21" x14ac:dyDescent="0.2">
      <c r="B23" s="105" t="s">
        <v>29</v>
      </c>
      <c r="C23" s="105"/>
      <c r="D23" s="105"/>
      <c r="E23" s="105"/>
      <c r="F23" s="105"/>
    </row>
    <row r="24" spans="2:21" x14ac:dyDescent="0.2">
      <c r="B24" s="103" t="s">
        <v>38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</row>
    <row r="25" spans="2:21" x14ac:dyDescent="0.2">
      <c r="B25" s="103" t="s">
        <v>34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2:21" x14ac:dyDescent="0.2"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</row>
    <row r="27" spans="2:21" x14ac:dyDescent="0.2">
      <c r="B27" s="103" t="s">
        <v>30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</row>
    <row r="28" spans="2:21" ht="36" customHeight="1" x14ac:dyDescent="0.2">
      <c r="B28" s="104" t="s">
        <v>35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  <row r="29" spans="2:21" x14ac:dyDescent="0.2">
      <c r="B29" s="100" t="s">
        <v>37</v>
      </c>
      <c r="C29" s="100"/>
      <c r="D29" s="100"/>
      <c r="E29" s="100"/>
      <c r="F29" s="100"/>
      <c r="G29" s="100"/>
      <c r="H29" s="100"/>
      <c r="I29" s="100"/>
      <c r="J29" s="35"/>
      <c r="K29" s="35"/>
      <c r="L29" s="35"/>
      <c r="M29" s="35"/>
      <c r="N29" s="35"/>
      <c r="O29" s="35"/>
      <c r="P29" s="35"/>
    </row>
    <row r="32" spans="2:21" x14ac:dyDescent="0.2">
      <c r="F32" s="27"/>
    </row>
    <row r="33" spans="6:6" x14ac:dyDescent="0.2">
      <c r="F33" s="27"/>
    </row>
  </sheetData>
  <mergeCells count="36">
    <mergeCell ref="B29:I29"/>
    <mergeCell ref="B3:G3"/>
    <mergeCell ref="D9:D10"/>
    <mergeCell ref="F9:F10"/>
    <mergeCell ref="B27:M27"/>
    <mergeCell ref="B28:N28"/>
    <mergeCell ref="B23:F23"/>
    <mergeCell ref="B24:P24"/>
    <mergeCell ref="B25:P25"/>
    <mergeCell ref="B26:P26"/>
    <mergeCell ref="M9:M10"/>
    <mergeCell ref="N9:N10"/>
    <mergeCell ref="J9:J10"/>
    <mergeCell ref="L9:L10"/>
    <mergeCell ref="B5:G5"/>
    <mergeCell ref="K9:K10"/>
    <mergeCell ref="R4:U4"/>
    <mergeCell ref="S5:T5"/>
    <mergeCell ref="R9:R10"/>
    <mergeCell ref="T9:T10"/>
    <mergeCell ref="U9:U10"/>
    <mergeCell ref="R8:U8"/>
    <mergeCell ref="S9:S10"/>
    <mergeCell ref="P9:P10"/>
    <mergeCell ref="B2:G2"/>
    <mergeCell ref="O9:O10"/>
    <mergeCell ref="B4:G4"/>
    <mergeCell ref="B8:G8"/>
    <mergeCell ref="H8:J8"/>
    <mergeCell ref="K8:P8"/>
    <mergeCell ref="B9:B10"/>
    <mergeCell ref="C9:C10"/>
    <mergeCell ref="E9:E10"/>
    <mergeCell ref="G9:G10"/>
    <mergeCell ref="H9:H10"/>
    <mergeCell ref="I9:I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FF598D3FA9246B2952A9BD11049F3" ma:contentTypeVersion="19" ma:contentTypeDescription="Create a new document." ma:contentTypeScope="" ma:versionID="0e52235e4342fe98dbf14407ba07442a">
  <xsd:schema xmlns:xsd="http://www.w3.org/2001/XMLSchema" xmlns:xs="http://www.w3.org/2001/XMLSchema" xmlns:p="http://schemas.microsoft.com/office/2006/metadata/properties" xmlns:ns1="http://schemas.microsoft.com/sharepoint/v3" xmlns:ns2="f3ad1b49-3b93-4723-99c3-d3a30c2405d0" xmlns:ns3="66b3e8ce-ec1c-4849-8b3b-09acb14ee8cb" xmlns:ns4="8c31fa8f-7931-414a-bc75-13415d8641b5" targetNamespace="http://schemas.microsoft.com/office/2006/metadata/properties" ma:root="true" ma:fieldsID="8364519ee0953ed22b4fa0f38ce88b79" ns1:_="" ns2:_="" ns3:_="" ns4:_="">
    <xsd:import namespace="http://schemas.microsoft.com/sharepoint/v3"/>
    <xsd:import namespace="f3ad1b49-3b93-4723-99c3-d3a30c2405d0"/>
    <xsd:import namespace="66b3e8ce-ec1c-4849-8b3b-09acb14ee8cb"/>
    <xsd:import namespace="8c31fa8f-7931-414a-bc75-13415d864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d1b49-3b93-4723-99c3-d3a30c240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240797b-ecdb-4876-986b-640a8e7e1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3e8ce-ec1c-4849-8b3b-09acb14ee8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1fa8f-7931-414a-bc75-13415d8641b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b8337e11-831d-4a39-8cda-b9136b40f709}" ma:internalName="TaxCatchAll" ma:showField="CatchAllData" ma:web="8c31fa8f-7931-414a-bc75-13415d864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ad1b49-3b93-4723-99c3-d3a30c2405d0">
      <Terms xmlns="http://schemas.microsoft.com/office/infopath/2007/PartnerControls"/>
    </lcf76f155ced4ddcb4097134ff3c332f>
    <_ip_UnifiedCompliancePolicyProperties xmlns="http://schemas.microsoft.com/sharepoint/v3" xsi:nil="true"/>
    <TaxCatchAll xmlns="8c31fa8f-7931-414a-bc75-13415d8641b5" xsi:nil="true"/>
    <SharedWithUsers xmlns="66b3e8ce-ec1c-4849-8b3b-09acb14ee8cb">
      <UserInfo>
        <DisplayName>Mirell Prosa | Sorainen</DisplayName>
        <AccountId>176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775258-942B-42DD-843F-12F4F86FA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ad1b49-3b93-4723-99c3-d3a30c2405d0"/>
    <ds:schemaRef ds:uri="66b3e8ce-ec1c-4849-8b3b-09acb14ee8cb"/>
    <ds:schemaRef ds:uri="8c31fa8f-7931-414a-bc75-13415d864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4752CD-352A-4F88-BFA6-4C551CF37E0B}">
  <ds:schemaRefs>
    <ds:schemaRef ds:uri="http://purl.org/dc/elements/1.1/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8c31fa8f-7931-414a-bc75-13415d8641b5"/>
    <ds:schemaRef ds:uri="http://schemas.microsoft.com/office/2006/documentManagement/types"/>
    <ds:schemaRef ds:uri="66b3e8ce-ec1c-4849-8b3b-09acb14ee8cb"/>
    <ds:schemaRef ds:uri="http://schemas.microsoft.com/office/2006/metadata/properties"/>
    <ds:schemaRef ds:uri="f3ad1b49-3b93-4723-99c3-d3a30c2405d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705878-5075-4F22-831A-DD1674A7A5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SORAINEN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Sorainen</dc:creator>
  <cp:keywords/>
  <dc:description/>
  <cp:lastModifiedBy>Ellex Raidla</cp:lastModifiedBy>
  <cp:revision/>
  <dcterms:created xsi:type="dcterms:W3CDTF">2023-05-16T06:25:50Z</dcterms:created>
  <dcterms:modified xsi:type="dcterms:W3CDTF">2026-10-19T11:48:11Z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0x010100CE5FF598D3FA9246B2952A9BD11049F3</vt:lpwstr>
  </property>
  <property fmtid="{D5CDD505-2E9C-101B-9397-08002B2CF9AE}" pid="3" name="MediaServiceImageTags">
    <vt:lpwstr/>
  </property>
</Properties>
</file>